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1\Электронный аукцион\Газоанализатор\Для размещения в ЕИС\"/>
    </mc:Choice>
  </mc:AlternateContent>
  <bookViews>
    <workbookView xWindow="0" yWindow="0" windowWidth="28800" windowHeight="11700"/>
  </bookViews>
  <sheets>
    <sheet name="Расчет цены" sheetId="2" r:id="rId1"/>
  </sheets>
  <definedNames>
    <definedName name="_xlnm.Print_Area" localSheetId="0">'Расчет цены'!$A$1:$R$24</definedName>
  </definedNames>
  <calcPr calcId="162913"/>
</workbook>
</file>

<file path=xl/calcChain.xml><?xml version="1.0" encoding="utf-8"?>
<calcChain xmlns="http://schemas.openxmlformats.org/spreadsheetml/2006/main">
  <c r="O10" i="2" l="1"/>
  <c r="P10" i="2" s="1"/>
  <c r="Q10" i="2" s="1"/>
  <c r="R10" i="2" s="1"/>
  <c r="L10" i="2"/>
  <c r="M10" i="2" s="1"/>
  <c r="N10" i="2" s="1"/>
  <c r="L11" i="2" l="1"/>
  <c r="M11" i="2" s="1"/>
  <c r="N11" i="2" s="1"/>
  <c r="O11" i="2"/>
  <c r="P11" i="2" s="1"/>
  <c r="Q11" i="2" s="1"/>
  <c r="R11" i="2" s="1"/>
  <c r="L12" i="2"/>
  <c r="M12" i="2" s="1"/>
  <c r="N12" i="2" s="1"/>
  <c r="O12" i="2"/>
  <c r="P12" i="2" s="1"/>
  <c r="Q12" i="2" s="1"/>
  <c r="R12" i="2" s="1"/>
  <c r="O9" i="2" l="1"/>
  <c r="P9" i="2" s="1"/>
  <c r="Q9" i="2" s="1"/>
  <c r="R9" i="2" s="1"/>
  <c r="L9" i="2"/>
  <c r="M9" i="2" s="1"/>
  <c r="N9" i="2" s="1"/>
  <c r="R13" i="2" l="1"/>
  <c r="L17" i="2" s="1"/>
</calcChain>
</file>

<file path=xl/sharedStrings.xml><?xml version="1.0" encoding="utf-8"?>
<sst xmlns="http://schemas.openxmlformats.org/spreadsheetml/2006/main" count="42" uniqueCount="37">
  <si>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</si>
  <si>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</si>
  <si>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</si>
  <si>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</si>
  <si>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</si>
  <si>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</si>
  <si>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</si>
  <si>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</si>
  <si>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</si>
  <si>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</si>
  <si>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</si>
  <si>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</si>
  <si>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</si>
  <si>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</si>
  <si>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</si>
  <si>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</si>
  <si>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</si>
  <si>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</si>
  <si>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</si>
  <si>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</si>
  <si>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</si>
  <si>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</si>
  <si>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   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</si>
  <si>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</si>
  <si>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</si>
  <si>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</si>
  <si>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>Исполнитель:                                                                                      Фоминых И. Г.</t>
  </si>
  <si>
    <t>шт.</t>
  </si>
  <si>
    <t>Поставщик № 1 исх.8614 от 26.05.2021г.</t>
  </si>
  <si>
    <t>Поставщик № 2 исх. №477 от 26.05.2021г.</t>
  </si>
  <si>
    <t>Дата 28.07.2021 г.</t>
  </si>
  <si>
    <t>Поставщик №3  исх. № 8159 от 26.05.2021г.</t>
  </si>
  <si>
    <t xml:space="preserve">Портативный газоанализатор </t>
  </si>
  <si>
    <t xml:space="preserve">Насос для отбора проб </t>
  </si>
  <si>
    <t>Зонд  поплавковый</t>
  </si>
  <si>
    <t xml:space="preserve">Сумка  для портативных газоанализаторов </t>
  </si>
  <si>
    <t xml:space="preserve">Поставка портативного газоанализатора в комплекте.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</si>
</sst>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000"/>
    <numFmt numFmtId="165" formatCode="0.00000"/>
    <numFmt numFmtId="166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43" fontId="18" fillId="0" borderId="0" applyFont="0" applyFill="0" applyBorder="0" applyAlignment="0" applyProtection="0"/>
  </cellStyleXfs>
  <cellXfs count="108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jp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40822</xdr:colOff>
      <xdr:row>7</xdr:row>
      <xdr:rowOff>1632858</xdr:rowOff>
    </xdr:from>
    <xdr:to>
      <xdr:col>14</xdr:col>
      <xdr:colOff>1360716</xdr:colOff>
      <xdr:row>7</xdr:row>
      <xdr:rowOff>1973036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422" y="3385458"/>
          <a:ext cx="1319894" cy="340178"/>
        </a:xfrm>
        <a:prstGeom prst="rect">
          <a:avLst/>
        </a:prstGeom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96300" y="3152775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abSelected="1" zoomScale="70" zoomScaleNormal="70" workbookViewId="0">
      <selection activeCell="AH16" sqref="AH16"/>
    </sheetView>
  </sheetViews>
  <sheetFormatPr defaultColWidth="9.140625" defaultRowHeight="12.75" x14ac:dyDescent="0.2"/>
  <cols>
    <col min="1" max="1" width="4.140625" style="2" customWidth="1"/>
    <col min="2" max="2" width="26.28515625" style="46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52.5" hidden="1" customHeight="1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29.2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04" t="s">
        <v>23</v>
      </c>
      <c r="N4" s="105"/>
      <c r="O4" s="105"/>
      <c r="P4" s="105"/>
      <c r="Q4" s="70"/>
      <c r="R4" s="70"/>
    </row>
    <row r="5" spans="1:18" ht="39" customHeight="1" x14ac:dyDescent="0.3">
      <c r="A5" s="70"/>
      <c r="B5" s="48"/>
      <c r="C5" s="25"/>
      <c r="D5" s="25"/>
      <c r="E5" s="106" t="s">
        <v>36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25"/>
      <c r="R5" s="25"/>
    </row>
    <row r="6" spans="1:18" ht="40.5" customHeight="1" x14ac:dyDescent="0.2">
      <c r="A6" s="97" t="s">
        <v>16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39" customHeight="1" x14ac:dyDescent="0.2">
      <c r="A7" s="98" t="s">
        <v>0</v>
      </c>
      <c r="B7" s="99" t="s">
        <v>14</v>
      </c>
      <c r="C7" s="100" t="s">
        <v>1</v>
      </c>
      <c r="D7" s="100" t="s">
        <v>2</v>
      </c>
      <c r="E7" s="86" t="s">
        <v>3</v>
      </c>
      <c r="F7" s="87"/>
      <c r="G7" s="102"/>
      <c r="H7" s="86" t="s">
        <v>9</v>
      </c>
      <c r="I7" s="87"/>
      <c r="J7" s="87"/>
      <c r="K7" s="88" t="s">
        <v>11</v>
      </c>
      <c r="L7" s="103" t="s">
        <v>17</v>
      </c>
      <c r="M7" s="103"/>
      <c r="N7" s="103"/>
      <c r="O7" s="82" t="s">
        <v>18</v>
      </c>
      <c r="P7" s="82"/>
      <c r="Q7" s="82"/>
      <c r="R7" s="82"/>
    </row>
    <row r="8" spans="1:18" ht="156" customHeight="1" x14ac:dyDescent="0.2">
      <c r="A8" s="98"/>
      <c r="B8" s="99"/>
      <c r="C8" s="101"/>
      <c r="D8" s="101"/>
      <c r="E8" s="42" t="s">
        <v>28</v>
      </c>
      <c r="F8" s="42" t="s">
        <v>29</v>
      </c>
      <c r="G8" s="42" t="s">
        <v>31</v>
      </c>
      <c r="H8" s="4" t="s">
        <v>10</v>
      </c>
      <c r="I8" s="4" t="s">
        <v>10</v>
      </c>
      <c r="J8" s="4" t="s">
        <v>10</v>
      </c>
      <c r="K8" s="89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18" s="69" customFormat="1" ht="33" customHeight="1" x14ac:dyDescent="0.2">
      <c r="A9" s="57">
        <v>1</v>
      </c>
      <c r="B9" s="58" t="s">
        <v>32</v>
      </c>
      <c r="C9" s="59" t="s">
        <v>27</v>
      </c>
      <c r="D9" s="60">
        <v>6</v>
      </c>
      <c r="E9" s="61">
        <v>55680</v>
      </c>
      <c r="F9" s="61">
        <v>64345.9</v>
      </c>
      <c r="G9" s="61">
        <v>70680</v>
      </c>
      <c r="H9" s="62"/>
      <c r="I9" s="62"/>
      <c r="J9" s="62"/>
      <c r="K9" s="63"/>
      <c r="L9" s="64">
        <f t="shared" ref="L9:L12" si="0">(E9+F9+G9)/3</f>
        <v>63568.633333333331</v>
      </c>
      <c r="M9" s="65">
        <f t="shared" ref="M9:M12" si="1">SQRT(((SUM((POWER(E9-L9,2)),(POWER(F9-L9,2)),(POWER(G9-L9,2)))/(COLUMNS(E9:G9)-1))))</f>
        <v>7530.1465857799431</v>
      </c>
      <c r="N9" s="65">
        <f t="shared" ref="N9:N12" si="2">M9/L9*100</f>
        <v>11.845695260261916</v>
      </c>
      <c r="O9" s="66">
        <f t="shared" ref="O9:O12" si="3">((D9/3)*(SUM(E9:G9)))</f>
        <v>381411.8</v>
      </c>
      <c r="P9" s="67">
        <f t="shared" ref="P9:P12" si="4">O9/D9</f>
        <v>63568.633333333331</v>
      </c>
      <c r="Q9" s="66">
        <f t="shared" ref="Q9:Q12" si="5">ROUNDDOWN(P9,2)</f>
        <v>63568.63</v>
      </c>
      <c r="R9" s="68">
        <f t="shared" ref="R9:R12" si="6">Q9*D9</f>
        <v>381411.77999999997</v>
      </c>
    </row>
    <row r="10" spans="1:18" s="69" customFormat="1" ht="33" customHeight="1" x14ac:dyDescent="0.2">
      <c r="A10" s="57">
        <v>2</v>
      </c>
      <c r="B10" s="58" t="s">
        <v>33</v>
      </c>
      <c r="C10" s="59" t="s">
        <v>27</v>
      </c>
      <c r="D10" s="60">
        <v>6</v>
      </c>
      <c r="E10" s="61">
        <v>14880</v>
      </c>
      <c r="F10" s="61">
        <v>15897</v>
      </c>
      <c r="G10" s="61">
        <v>15780</v>
      </c>
      <c r="H10" s="62"/>
      <c r="I10" s="62"/>
      <c r="J10" s="62"/>
      <c r="K10" s="63"/>
      <c r="L10" s="64">
        <f t="shared" ref="L10" si="7">(E10+F10+G10)/3</f>
        <v>15519</v>
      </c>
      <c r="M10" s="65">
        <f t="shared" ref="M10" si="8">SQRT(((SUM((POWER(E10-L10,2)),(POWER(F10-L10,2)),(POWER(G10-L10,2)))/(COLUMNS(E10:G10)-1))))</f>
        <v>556.47371905598561</v>
      </c>
      <c r="N10" s="65">
        <f t="shared" ref="N10" si="9">M10/L10*100</f>
        <v>3.5857575813904607</v>
      </c>
      <c r="O10" s="66">
        <f t="shared" ref="O10" si="10">((D10/3)*(SUM(E10:G10)))</f>
        <v>93114</v>
      </c>
      <c r="P10" s="67">
        <f t="shared" ref="P10" si="11">O10/D10</f>
        <v>15519</v>
      </c>
      <c r="Q10" s="66">
        <f t="shared" ref="Q10" si="12">ROUNDDOWN(P10,2)</f>
        <v>15519</v>
      </c>
      <c r="R10" s="68">
        <f t="shared" ref="R10" si="13">Q10*D10</f>
        <v>93114</v>
      </c>
    </row>
    <row r="11" spans="1:18" s="69" customFormat="1" ht="45.75" customHeight="1" x14ac:dyDescent="0.2">
      <c r="A11" s="57">
        <v>3</v>
      </c>
      <c r="B11" s="58" t="s">
        <v>35</v>
      </c>
      <c r="C11" s="59" t="s">
        <v>27</v>
      </c>
      <c r="D11" s="60">
        <v>6</v>
      </c>
      <c r="E11" s="61">
        <v>4080</v>
      </c>
      <c r="F11" s="42">
        <v>4567</v>
      </c>
      <c r="G11" s="61">
        <v>5609</v>
      </c>
      <c r="H11" s="62"/>
      <c r="I11" s="62"/>
      <c r="J11" s="62"/>
      <c r="K11" s="63"/>
      <c r="L11" s="64">
        <f t="shared" si="0"/>
        <v>4752</v>
      </c>
      <c r="M11" s="65">
        <f t="shared" si="1"/>
        <v>781.10754701257372</v>
      </c>
      <c r="N11" s="65">
        <f t="shared" si="2"/>
        <v>16.437448379894228</v>
      </c>
      <c r="O11" s="66">
        <f t="shared" si="3"/>
        <v>28512</v>
      </c>
      <c r="P11" s="67">
        <f t="shared" si="4"/>
        <v>4752</v>
      </c>
      <c r="Q11" s="66">
        <f t="shared" si="5"/>
        <v>4752</v>
      </c>
      <c r="R11" s="68">
        <f t="shared" si="6"/>
        <v>28512</v>
      </c>
    </row>
    <row r="12" spans="1:18" s="69" customFormat="1" ht="33" customHeight="1" x14ac:dyDescent="0.2">
      <c r="A12" s="57">
        <v>4</v>
      </c>
      <c r="B12" s="58" t="s">
        <v>34</v>
      </c>
      <c r="C12" s="59" t="s">
        <v>27</v>
      </c>
      <c r="D12" s="60">
        <v>6</v>
      </c>
      <c r="E12" s="61">
        <v>1680</v>
      </c>
      <c r="F12" s="42">
        <v>1876</v>
      </c>
      <c r="G12" s="61">
        <v>1989</v>
      </c>
      <c r="H12" s="62"/>
      <c r="I12" s="62"/>
      <c r="J12" s="62"/>
      <c r="K12" s="63"/>
      <c r="L12" s="64">
        <f t="shared" si="0"/>
        <v>1848.3333333333333</v>
      </c>
      <c r="M12" s="65">
        <f t="shared" si="1"/>
        <v>156.34683665918325</v>
      </c>
      <c r="N12" s="65">
        <f t="shared" si="2"/>
        <v>8.4588009013083809</v>
      </c>
      <c r="O12" s="66">
        <f t="shared" si="3"/>
        <v>11090</v>
      </c>
      <c r="P12" s="67">
        <f t="shared" si="4"/>
        <v>1848.3333333333333</v>
      </c>
      <c r="Q12" s="66">
        <f t="shared" si="5"/>
        <v>1848.33</v>
      </c>
      <c r="R12" s="68">
        <f t="shared" si="6"/>
        <v>11089.98</v>
      </c>
    </row>
    <row r="13" spans="1:18" s="1" customFormat="1" ht="15" customHeight="1" x14ac:dyDescent="0.2">
      <c r="A13" s="15"/>
      <c r="B13" s="16"/>
      <c r="C13" s="17"/>
      <c r="D13" s="41"/>
      <c r="E13" s="18"/>
      <c r="F13" s="18"/>
      <c r="G13" s="18"/>
      <c r="H13" s="18"/>
      <c r="I13" s="18"/>
      <c r="J13" s="18"/>
      <c r="K13" s="19"/>
      <c r="L13" s="20"/>
      <c r="M13" s="21"/>
      <c r="N13" s="51"/>
      <c r="O13" s="90" t="s">
        <v>13</v>
      </c>
      <c r="P13" s="90"/>
      <c r="Q13" s="91"/>
      <c r="R13" s="24">
        <f>SUM(R9:R12)</f>
        <v>514127.75999999995</v>
      </c>
    </row>
    <row r="14" spans="1:18" s="1" customFormat="1" ht="15" customHeight="1" x14ac:dyDescent="0.2">
      <c r="A14" s="72"/>
      <c r="B14" s="77" t="s">
        <v>24</v>
      </c>
      <c r="C14" s="17"/>
      <c r="D14" s="94">
        <v>428439.8</v>
      </c>
      <c r="E14" s="95"/>
      <c r="F14" s="19"/>
      <c r="G14" s="19"/>
      <c r="H14" s="19"/>
      <c r="I14" s="19"/>
      <c r="J14" s="19"/>
      <c r="K14" s="19"/>
      <c r="L14" s="20"/>
      <c r="M14" s="73"/>
      <c r="N14" s="74"/>
      <c r="O14" s="75"/>
      <c r="P14" s="75"/>
      <c r="Q14" s="75"/>
      <c r="R14" s="76"/>
    </row>
    <row r="15" spans="1:18" s="1" customFormat="1" ht="15" customHeight="1" x14ac:dyDescent="0.2">
      <c r="A15" s="72"/>
      <c r="B15" s="16"/>
      <c r="C15" s="17"/>
      <c r="D15" s="41"/>
      <c r="E15" s="78"/>
      <c r="F15" s="19"/>
      <c r="G15" s="19"/>
      <c r="H15" s="19"/>
      <c r="I15" s="19"/>
      <c r="J15" s="19"/>
      <c r="K15" s="19"/>
      <c r="L15" s="20"/>
      <c r="M15" s="73"/>
      <c r="N15" s="74"/>
      <c r="O15" s="75"/>
      <c r="P15" s="75"/>
      <c r="Q15" s="75"/>
      <c r="R15" s="76"/>
    </row>
    <row r="16" spans="1:18" s="1" customFormat="1" ht="15" customHeight="1" x14ac:dyDescent="0.2">
      <c r="A16" s="72"/>
      <c r="B16" s="77" t="s">
        <v>25</v>
      </c>
      <c r="C16" s="17"/>
      <c r="D16" s="94">
        <v>85687.96</v>
      </c>
      <c r="E16" s="95"/>
      <c r="F16" s="19"/>
      <c r="G16" s="19"/>
      <c r="H16" s="19"/>
      <c r="I16" s="19"/>
      <c r="J16" s="19"/>
      <c r="K16" s="19"/>
      <c r="L16" s="20"/>
      <c r="M16" s="73"/>
      <c r="N16" s="74"/>
      <c r="O16" s="75"/>
      <c r="P16" s="75"/>
      <c r="Q16" s="75"/>
      <c r="R16" s="76"/>
    </row>
    <row r="17" spans="1:24" s="7" customFormat="1" ht="35.25" customHeight="1" x14ac:dyDescent="0.25">
      <c r="A17" s="83" t="s">
        <v>21</v>
      </c>
      <c r="B17" s="83"/>
      <c r="C17" s="83"/>
      <c r="D17" s="83"/>
      <c r="E17" s="83"/>
      <c r="F17" s="83"/>
      <c r="G17" s="83"/>
      <c r="H17" s="83"/>
      <c r="I17" s="83"/>
      <c r="J17" s="83"/>
      <c r="K17" s="28"/>
      <c r="L17" s="31">
        <f>R13</f>
        <v>514127.75999999995</v>
      </c>
      <c r="M17" s="23" t="s">
        <v>8</v>
      </c>
      <c r="N17" s="52"/>
      <c r="O17" s="23"/>
      <c r="P17" s="23"/>
      <c r="Q17" s="23"/>
      <c r="R17" s="22"/>
      <c r="X17" s="71" t="s">
        <v>22</v>
      </c>
    </row>
    <row r="18" spans="1:24" ht="52.5" customHeight="1" x14ac:dyDescent="0.2">
      <c r="A18" s="84" t="s">
        <v>15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1:24" ht="9" customHeight="1" x14ac:dyDescent="0.25">
      <c r="A19" s="14"/>
      <c r="B19" s="47"/>
      <c r="C19" s="33"/>
      <c r="D19" s="33"/>
      <c r="E19" s="33"/>
      <c r="F19" s="33"/>
      <c r="G19" s="34"/>
      <c r="H19" s="34"/>
      <c r="I19" s="34"/>
      <c r="J19" s="34"/>
      <c r="K19" s="34"/>
      <c r="L19" s="35"/>
      <c r="M19" s="33"/>
      <c r="N19" s="53"/>
      <c r="O19" s="10"/>
      <c r="P19" s="44"/>
      <c r="Q19" s="44"/>
      <c r="R19" s="44"/>
    </row>
    <row r="20" spans="1:24" s="8" customFormat="1" ht="15.75" customHeight="1" x14ac:dyDescent="0.25">
      <c r="A20" s="14"/>
      <c r="B20" s="93" t="s">
        <v>26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54"/>
      <c r="O20" s="29"/>
      <c r="P20" s="32"/>
      <c r="Q20" s="45"/>
    </row>
    <row r="21" spans="1:24" s="8" customFormat="1" ht="15.75" x14ac:dyDescent="0.25">
      <c r="A21" s="43"/>
      <c r="B21" s="36"/>
      <c r="C21" s="36"/>
      <c r="D21" s="33"/>
      <c r="E21" s="37"/>
      <c r="F21" s="38"/>
      <c r="G21" s="39"/>
      <c r="H21" s="39"/>
      <c r="I21" s="39"/>
      <c r="J21" s="39"/>
      <c r="K21" s="39"/>
      <c r="L21" s="40"/>
      <c r="M21" s="40"/>
      <c r="N21" s="55"/>
      <c r="O21" s="13"/>
      <c r="P21" s="32"/>
      <c r="Q21" s="45"/>
    </row>
    <row r="22" spans="1:24" s="8" customFormat="1" ht="33" customHeight="1" x14ac:dyDescent="0.25">
      <c r="A22" s="43"/>
      <c r="B22" s="79" t="s">
        <v>30</v>
      </c>
      <c r="C22" s="79"/>
      <c r="D22" s="79"/>
      <c r="E22" s="79"/>
      <c r="F22" s="79"/>
      <c r="G22" s="39"/>
      <c r="H22" s="39"/>
      <c r="I22" s="39"/>
      <c r="J22" s="39"/>
      <c r="K22" s="39"/>
      <c r="L22" s="40"/>
      <c r="M22" s="40"/>
      <c r="N22" s="55"/>
      <c r="O22" s="13"/>
    </row>
    <row r="23" spans="1:24" ht="19.5" customHeight="1" x14ac:dyDescent="0.25">
      <c r="A23" s="80"/>
      <c r="B23" s="80"/>
      <c r="C23" s="92"/>
      <c r="D23" s="92"/>
      <c r="E23" s="92"/>
      <c r="F23" s="92"/>
      <c r="L23" s="30"/>
      <c r="M23" s="9"/>
      <c r="N23" s="56"/>
      <c r="O23" s="9"/>
    </row>
    <row r="24" spans="1:24" s="8" customFormat="1" ht="15.75" x14ac:dyDescent="0.25">
      <c r="A24" s="81"/>
      <c r="B24" s="81"/>
      <c r="C24" s="81"/>
      <c r="D24" s="10"/>
      <c r="E24" s="11"/>
      <c r="F24" s="12"/>
      <c r="L24" s="27"/>
      <c r="M24" s="29"/>
      <c r="N24" s="54"/>
      <c r="O24" s="29"/>
    </row>
  </sheetData>
  <mergeCells count="23"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E5:P5"/>
    <mergeCell ref="B22:F22"/>
    <mergeCell ref="A23:B23"/>
    <mergeCell ref="A24:C24"/>
    <mergeCell ref="O7:R7"/>
    <mergeCell ref="A17:J17"/>
    <mergeCell ref="A18:R18"/>
    <mergeCell ref="H7:J7"/>
    <mergeCell ref="K7:K8"/>
    <mergeCell ref="O13:Q13"/>
    <mergeCell ref="C23:F23"/>
    <mergeCell ref="B20:M20"/>
    <mergeCell ref="D14:E14"/>
    <mergeCell ref="D16:E16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Фоминых Ирина Геннадьевна</cp:lastModifiedBy>
  <cp:lastPrinted>2021-09-10T09:56:30Z</cp:lastPrinted>
  <dcterms:created xsi:type="dcterms:W3CDTF">2014-01-15T18:15:09Z</dcterms:created>
  <dcterms:modified xsi:type="dcterms:W3CDTF">2021-09-13T09:51:02Z</dcterms:modified>
</cp:coreProperties>
</file>